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. Vendetium\201803\"/>
    </mc:Choice>
  </mc:AlternateContent>
  <workbookProtection workbookAlgorithmName="SHA-512" workbookHashValue="gsEPmNYeQ0hIw3X09WS5WNgCcUXOskR8Uv2KWo9JnGdpUkSe8KTpAiFqlkjuia9GM2oNHuJm/dKW039ElSQHWA==" workbookSaltValue="kSNUnZEQyJuNd9RsCMndFQ==" workbookSpinCount="100000" lockStructure="1"/>
  <bookViews>
    <workbookView xWindow="0" yWindow="0" windowWidth="20490" windowHeight="6930"/>
  </bookViews>
  <sheets>
    <sheet name="salariskost vb" sheetId="3" r:id="rId1"/>
  </sheets>
  <calcPr calcId="171027"/>
</workbook>
</file>

<file path=xl/calcChain.xml><?xml version="1.0" encoding="utf-8"?>
<calcChain xmlns="http://schemas.openxmlformats.org/spreadsheetml/2006/main">
  <c r="B17" i="3" l="1"/>
  <c r="B11" i="3"/>
  <c r="D18" i="3"/>
  <c r="D17" i="3" l="1"/>
  <c r="B12" i="3"/>
  <c r="D12" i="3" s="1"/>
  <c r="B8" i="3" l="1"/>
  <c r="B9" i="3" l="1"/>
  <c r="D7" i="3"/>
  <c r="D14" i="3"/>
  <c r="C4" i="3"/>
  <c r="A35" i="3"/>
  <c r="A41" i="3" s="1"/>
  <c r="B13" i="3" l="1"/>
  <c r="D11" i="3"/>
  <c r="A42" i="3"/>
  <c r="D13" i="3" l="1"/>
  <c r="B21" i="3" s="1"/>
  <c r="C6" i="3"/>
  <c r="C8" i="3" l="1"/>
  <c r="C9" i="3" s="1"/>
  <c r="D8" i="3" l="1"/>
  <c r="D9" i="3"/>
  <c r="C21" i="3"/>
  <c r="B22" i="3"/>
  <c r="B26" i="3" s="1"/>
  <c r="B29" i="3" s="1"/>
  <c r="C31" i="3" l="1"/>
  <c r="C22" i="3"/>
  <c r="C32" i="3"/>
  <c r="B32" i="3"/>
  <c r="D21" i="3"/>
  <c r="D22" i="3" s="1"/>
  <c r="B31" i="3"/>
  <c r="D31" i="3" l="1"/>
  <c r="D32" i="3"/>
</calcChain>
</file>

<file path=xl/sharedStrings.xml><?xml version="1.0" encoding="utf-8"?>
<sst xmlns="http://schemas.openxmlformats.org/spreadsheetml/2006/main" count="33" uniqueCount="33">
  <si>
    <t xml:space="preserve">dagen </t>
  </si>
  <si>
    <t>weekends</t>
  </si>
  <si>
    <t>vakantie</t>
  </si>
  <si>
    <t>feestdagen</t>
  </si>
  <si>
    <t>geschatte beschikbare werkdagen per jaar</t>
  </si>
  <si>
    <t>geschatte beschikbare werkdagen per maand</t>
  </si>
  <si>
    <t>on-target brutojaarsalaris</t>
  </si>
  <si>
    <t>gsm</t>
  </si>
  <si>
    <t>representatievergoeding</t>
  </si>
  <si>
    <t>wagen (incl. brandstof)</t>
  </si>
  <si>
    <t>on-target brutomaandsalaris</t>
  </si>
  <si>
    <t>vast brutomaandsalaris</t>
  </si>
  <si>
    <t>variabel brutomaandsalaris</t>
  </si>
  <si>
    <t>vast</t>
  </si>
  <si>
    <t>variabel</t>
  </si>
  <si>
    <t>totaal</t>
  </si>
  <si>
    <t>totaal jaarlijkse salariskost</t>
  </si>
  <si>
    <t>kost per dag full-time in dienst</t>
  </si>
  <si>
    <t>sales met volgende pakket in BE:</t>
  </si>
  <si>
    <t>dagvergoeding / maaltijdcheques</t>
  </si>
  <si>
    <t>pc</t>
  </si>
  <si>
    <t>andere onkosten</t>
  </si>
  <si>
    <t>kost per maand full-time in dienst</t>
  </si>
  <si>
    <t>on-target salariskost voor werkgever / jaar</t>
  </si>
  <si>
    <t>totaal maandelijkse salariskost</t>
  </si>
  <si>
    <t>hospitalisatieverzekering</t>
  </si>
  <si>
    <t>gemiste opportuniteiten</t>
  </si>
  <si>
    <t>6 maanden</t>
  </si>
  <si>
    <t>kost van intiële opleding en begeleding (intern/extern)</t>
  </si>
  <si>
    <t>kost van rekrutering &amp; selectie (intern/extern)</t>
  </si>
  <si>
    <t>vaste kostprijs tijdens de eerste 6 maanden</t>
  </si>
  <si>
    <t>toegang tot software</t>
  </si>
  <si>
    <t>opleiding, ziekte,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</si>
</sst>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_ [$€-813]\ * #,##0.00_ ;_ [$€-813]\ * \-#,##0.00_ ;_ [$€-813]\ * &quot;-&quot;??_ ;_ @_ "/>
    <numFmt numFmtId="165" formatCode="_-* #,##0.00\ [$€-813]_-;\-* #,##0.00\ [$€-813]_-;_-* &quot;-&quot;??\ [$€-813]_-;_-@_-"/>
    <numFmt numFmtId="173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43" fontId="0" fillId="0" borderId="0" xfId="0" applyNumberFormat="1"/>
    <xf numFmtId="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1" fillId="0" borderId="0" xfId="0" applyNumberFormat="1" applyFont="1"/>
    <xf numFmtId="164" fontId="0" fillId="0" borderId="0" xfId="0" applyNumberFormat="1" applyFont="1"/>
    <xf numFmtId="44" fontId="0" fillId="0" borderId="0" xfId="1" applyFont="1"/>
    <xf numFmtId="0" fontId="3" fillId="0" borderId="0" xfId="0" applyFont="1"/>
    <xf numFmtId="0" fontId="0" fillId="0" borderId="0" xfId="0" applyAlignment="1">
      <alignment horizontal="right"/>
    </xf>
    <xf numFmtId="44" fontId="0" fillId="0" borderId="0" xfId="1" applyFont="1" applyAlignment="1">
      <alignment vertical="center"/>
    </xf>
    <xf numFmtId="165" fontId="0" fillId="0" borderId="0" xfId="0" applyNumberFormat="1"/>
    <xf numFmtId="164" fontId="3" fillId="0" borderId="0" xfId="0" applyNumberFormat="1" applyFont="1"/>
    <xf numFmtId="173" fontId="0" fillId="0" borderId="0" xfId="0" applyNumberFormat="1"/>
  </cellXfs>
  <cellStyles count="2">
    <cellStyle name="Standaard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6" workbookViewId="0">
      <selection activeCell="C42" sqref="C42"/>
    </sheetView>
  </sheetViews>
  <sheetFormatPr defaultRowHeight="15" x14ac:dyDescent="0.25"/>
  <cols>
    <col min="1" max="1" width="60.28515625" customWidth="1"/>
    <col min="2" max="2" width="37.85546875" customWidth="1"/>
    <col min="3" max="3" width="12.7109375" customWidth="1"/>
    <col min="4" max="4" width="15.42578125" customWidth="1"/>
    <col min="5" max="5" width="29.28515625" customWidth="1"/>
    <col min="6" max="6" width="28.140625" customWidth="1"/>
    <col min="7" max="7" width="27.5703125" customWidth="1"/>
    <col min="8" max="8" width="10.42578125" bestFit="1" customWidth="1"/>
    <col min="9" max="9" width="35.7109375" customWidth="1"/>
    <col min="10" max="10" width="10" bestFit="1" customWidth="1"/>
    <col min="12" max="12" width="12.7109375" customWidth="1"/>
  </cols>
  <sheetData>
    <row r="1" spans="1:10" x14ac:dyDescent="0.25">
      <c r="A1" t="s">
        <v>18</v>
      </c>
      <c r="J1" s="2"/>
    </row>
    <row r="2" spans="1:10" x14ac:dyDescent="0.25">
      <c r="J2" s="2"/>
    </row>
    <row r="3" spans="1:10" x14ac:dyDescent="0.25">
      <c r="B3" s="5" t="s">
        <v>13</v>
      </c>
      <c r="C3" s="5" t="s">
        <v>14</v>
      </c>
      <c r="D3" s="5" t="s">
        <v>15</v>
      </c>
      <c r="J3" s="2"/>
    </row>
    <row r="4" spans="1:10" x14ac:dyDescent="0.25">
      <c r="B4" s="3">
        <v>0.7</v>
      </c>
      <c r="C4" s="3">
        <f>100%-B4</f>
        <v>0.30000000000000004</v>
      </c>
      <c r="J4" s="2"/>
    </row>
    <row r="5" spans="1:10" x14ac:dyDescent="0.25">
      <c r="A5" t="s">
        <v>11</v>
      </c>
      <c r="B5" s="4">
        <v>3000</v>
      </c>
      <c r="C5" s="4"/>
      <c r="D5" s="4"/>
      <c r="F5" s="4"/>
    </row>
    <row r="6" spans="1:10" x14ac:dyDescent="0.25">
      <c r="A6" t="s">
        <v>12</v>
      </c>
      <c r="B6" s="4"/>
      <c r="C6" s="4">
        <f>D7-B5</f>
        <v>1285.7142857142862</v>
      </c>
      <c r="D6" s="4"/>
      <c r="F6" s="4"/>
    </row>
    <row r="7" spans="1:10" x14ac:dyDescent="0.25">
      <c r="A7" t="s">
        <v>10</v>
      </c>
      <c r="B7" s="4"/>
      <c r="C7" s="4"/>
      <c r="D7" s="4">
        <f>B5/B4</f>
        <v>4285.7142857142862</v>
      </c>
      <c r="F7" s="4"/>
    </row>
    <row r="8" spans="1:10" x14ac:dyDescent="0.25">
      <c r="A8" t="s">
        <v>6</v>
      </c>
      <c r="B8" s="4">
        <f>SUM(B5:B7)*13.92</f>
        <v>41760</v>
      </c>
      <c r="C8" s="4">
        <f>SUM(C5:C7)*12.92</f>
        <v>16611.42857142858</v>
      </c>
      <c r="D8" s="4">
        <f>B8+C8</f>
        <v>58371.42857142858</v>
      </c>
      <c r="E8" s="12"/>
      <c r="F8" s="4"/>
    </row>
    <row r="9" spans="1:10" x14ac:dyDescent="0.25">
      <c r="A9" t="s">
        <v>23</v>
      </c>
      <c r="B9" s="4">
        <f>B8*135%</f>
        <v>56376.000000000007</v>
      </c>
      <c r="C9" s="4">
        <f>C8*135%</f>
        <v>22425.428571428583</v>
      </c>
      <c r="D9" s="4">
        <f>B9+C9</f>
        <v>78801.428571428594</v>
      </c>
      <c r="F9" s="4"/>
      <c r="G9" s="4"/>
    </row>
    <row r="10" spans="1:10" x14ac:dyDescent="0.25">
      <c r="B10" s="4"/>
      <c r="C10" s="4"/>
      <c r="D10" s="4"/>
      <c r="F10" s="4"/>
    </row>
    <row r="11" spans="1:10" x14ac:dyDescent="0.25">
      <c r="A11" t="s">
        <v>9</v>
      </c>
      <c r="B11" s="11">
        <f>((((23000-8000)/4)+150*12+1000+300)*1.3)/12</f>
        <v>742.08333333333337</v>
      </c>
      <c r="C11" s="4"/>
      <c r="D11" s="4">
        <f>B11*12</f>
        <v>8905</v>
      </c>
      <c r="F11" s="4"/>
    </row>
    <row r="12" spans="1:10" x14ac:dyDescent="0.25">
      <c r="A12" t="s">
        <v>7</v>
      </c>
      <c r="B12" s="4">
        <f>50</f>
        <v>50</v>
      </c>
      <c r="C12" s="4"/>
      <c r="D12" s="4">
        <f>250+B12*12</f>
        <v>850</v>
      </c>
      <c r="F12" s="4"/>
    </row>
    <row r="13" spans="1:10" x14ac:dyDescent="0.25">
      <c r="A13" t="s">
        <v>19</v>
      </c>
      <c r="B13" s="4">
        <f>5.91*$A$41/12</f>
        <v>107.8575</v>
      </c>
      <c r="C13" s="4"/>
      <c r="D13" s="4">
        <f t="shared" ref="D13:D14" si="0">B13*12</f>
        <v>1294.29</v>
      </c>
      <c r="F13" s="4"/>
    </row>
    <row r="14" spans="1:10" x14ac:dyDescent="0.25">
      <c r="A14" t="s">
        <v>8</v>
      </c>
      <c r="B14" s="4">
        <v>125</v>
      </c>
      <c r="C14" s="4"/>
      <c r="D14" s="4">
        <f t="shared" si="0"/>
        <v>1500</v>
      </c>
      <c r="F14" s="4"/>
    </row>
    <row r="15" spans="1:10" x14ac:dyDescent="0.25">
      <c r="A15" t="s">
        <v>25</v>
      </c>
      <c r="B15" s="4"/>
      <c r="C15" s="4"/>
      <c r="D15" s="4">
        <v>400</v>
      </c>
      <c r="F15" s="4"/>
    </row>
    <row r="16" spans="1:10" x14ac:dyDescent="0.25">
      <c r="A16" t="s">
        <v>20</v>
      </c>
      <c r="B16" s="4"/>
      <c r="C16" s="4"/>
      <c r="D16" s="4">
        <v>1500</v>
      </c>
      <c r="F16" s="4"/>
    </row>
    <row r="17" spans="1:9" x14ac:dyDescent="0.25">
      <c r="A17" t="s">
        <v>31</v>
      </c>
      <c r="B17" s="4">
        <f>20+50</f>
        <v>70</v>
      </c>
      <c r="C17" s="4"/>
      <c r="D17" s="4">
        <f>B17*12</f>
        <v>840</v>
      </c>
      <c r="F17" s="4"/>
    </row>
    <row r="18" spans="1:9" x14ac:dyDescent="0.25">
      <c r="A18" t="s">
        <v>21</v>
      </c>
      <c r="B18" s="4">
        <v>50</v>
      </c>
      <c r="C18" s="4"/>
      <c r="D18" s="4">
        <f>B18*12</f>
        <v>600</v>
      </c>
      <c r="F18" s="4"/>
    </row>
    <row r="19" spans="1:9" x14ac:dyDescent="0.25">
      <c r="B19" s="4"/>
      <c r="C19" s="4"/>
      <c r="D19" s="4"/>
      <c r="F19" s="4"/>
    </row>
    <row r="20" spans="1:9" x14ac:dyDescent="0.25">
      <c r="F20" s="4"/>
    </row>
    <row r="21" spans="1:9" x14ac:dyDescent="0.25">
      <c r="A21" t="s">
        <v>16</v>
      </c>
      <c r="B21" s="4">
        <f>SUM(D11:D18)+B9</f>
        <v>72265.290000000008</v>
      </c>
      <c r="C21" s="4">
        <f>SUM(C9:C20)</f>
        <v>22425.428571428583</v>
      </c>
      <c r="D21" s="4">
        <f>SUM(D9:D20)</f>
        <v>94690.718571428588</v>
      </c>
      <c r="F21" s="4"/>
      <c r="G21" s="4"/>
    </row>
    <row r="22" spans="1:9" x14ac:dyDescent="0.25">
      <c r="A22" t="s">
        <v>24</v>
      </c>
      <c r="B22" s="4">
        <f>B21/12</f>
        <v>6022.107500000001</v>
      </c>
      <c r="C22" s="4">
        <f t="shared" ref="C22:D22" si="1">C21/12</f>
        <v>1868.7857142857154</v>
      </c>
      <c r="D22" s="4">
        <f t="shared" si="1"/>
        <v>7890.8932142857157</v>
      </c>
      <c r="F22" s="4"/>
      <c r="G22" s="4"/>
    </row>
    <row r="23" spans="1:9" x14ac:dyDescent="0.25">
      <c r="B23" s="4"/>
      <c r="C23" s="4"/>
      <c r="D23" s="4"/>
      <c r="F23" s="4"/>
      <c r="G23" s="4"/>
    </row>
    <row r="24" spans="1:9" x14ac:dyDescent="0.25">
      <c r="A24" t="s">
        <v>29</v>
      </c>
      <c r="B24" s="4">
        <v>9500</v>
      </c>
      <c r="C24" s="4"/>
      <c r="D24" s="4"/>
      <c r="F24" s="4"/>
      <c r="G24" s="4"/>
    </row>
    <row r="25" spans="1:9" x14ac:dyDescent="0.25">
      <c r="A25" t="s">
        <v>28</v>
      </c>
      <c r="B25" s="4">
        <v>4500</v>
      </c>
      <c r="C25" s="4"/>
      <c r="D25" s="4"/>
      <c r="F25" s="4"/>
      <c r="G25" s="4"/>
    </row>
    <row r="26" spans="1:9" x14ac:dyDescent="0.25">
      <c r="A26" t="s">
        <v>27</v>
      </c>
      <c r="B26" s="4">
        <f>B22*6</f>
        <v>36132.645000000004</v>
      </c>
      <c r="C26" s="4"/>
      <c r="D26" s="4"/>
      <c r="F26" s="4"/>
      <c r="G26" s="4"/>
    </row>
    <row r="27" spans="1:9" x14ac:dyDescent="0.25">
      <c r="A27" t="s">
        <v>26</v>
      </c>
      <c r="B27" s="4"/>
      <c r="C27" s="4"/>
      <c r="D27" s="4"/>
      <c r="F27" s="4"/>
      <c r="G27" s="4"/>
    </row>
    <row r="28" spans="1:9" x14ac:dyDescent="0.25">
      <c r="B28" s="4"/>
      <c r="C28" s="4"/>
      <c r="D28" s="4"/>
      <c r="F28" s="4"/>
      <c r="G28" s="4"/>
    </row>
    <row r="29" spans="1:9" x14ac:dyDescent="0.25">
      <c r="A29" s="9" t="s">
        <v>30</v>
      </c>
      <c r="B29" s="13">
        <f>SUM(B24:B27)</f>
        <v>50132.645000000004</v>
      </c>
      <c r="C29" s="4"/>
      <c r="D29" s="4"/>
      <c r="F29" s="4"/>
      <c r="G29" s="4"/>
    </row>
    <row r="30" spans="1:9" x14ac:dyDescent="0.25">
      <c r="B30" s="4"/>
      <c r="C30" s="4"/>
      <c r="D30" s="4"/>
      <c r="F30" s="4"/>
      <c r="I30" s="4"/>
    </row>
    <row r="31" spans="1:9" s="1" customFormat="1" x14ac:dyDescent="0.25">
      <c r="A31" s="1" t="s">
        <v>17</v>
      </c>
      <c r="B31" s="6">
        <f>B21/$A$41</f>
        <v>329.97849315068498</v>
      </c>
      <c r="C31" s="6">
        <f>C21/$A$41</f>
        <v>102.39921722113509</v>
      </c>
      <c r="D31" s="6">
        <f>D21/$A$41</f>
        <v>432.37771037182006</v>
      </c>
      <c r="E31" s="6"/>
      <c r="F31" s="6"/>
    </row>
    <row r="32" spans="1:9" s="1" customFormat="1" x14ac:dyDescent="0.25">
      <c r="A32" s="1" t="s">
        <v>22</v>
      </c>
      <c r="B32" s="6">
        <f>B21/12</f>
        <v>6022.107500000001</v>
      </c>
      <c r="C32" s="6">
        <f t="shared" ref="C32:D32" si="2">C21/12</f>
        <v>1868.7857142857154</v>
      </c>
      <c r="D32" s="6">
        <f t="shared" si="2"/>
        <v>7890.8932142857157</v>
      </c>
      <c r="F32" s="6"/>
    </row>
    <row r="33" spans="1:8" x14ac:dyDescent="0.25">
      <c r="B33" s="4"/>
      <c r="C33" s="4"/>
      <c r="D33" s="4"/>
      <c r="E33" s="7"/>
      <c r="F33" s="4"/>
      <c r="G33" s="4"/>
      <c r="H33" s="4"/>
    </row>
    <row r="34" spans="1:8" x14ac:dyDescent="0.25">
      <c r="A34">
        <v>365</v>
      </c>
      <c r="B34" t="s">
        <v>0</v>
      </c>
    </row>
    <row r="35" spans="1:8" x14ac:dyDescent="0.25">
      <c r="A35">
        <f>52*2</f>
        <v>104</v>
      </c>
      <c r="B35" t="s">
        <v>1</v>
      </c>
    </row>
    <row r="36" spans="1:8" x14ac:dyDescent="0.25">
      <c r="A36">
        <v>20</v>
      </c>
      <c r="B36" t="s">
        <v>2</v>
      </c>
    </row>
    <row r="37" spans="1:8" x14ac:dyDescent="0.25">
      <c r="A37">
        <v>12</v>
      </c>
      <c r="B37" t="s">
        <v>3</v>
      </c>
    </row>
    <row r="38" spans="1:8" x14ac:dyDescent="0.25">
      <c r="A38">
        <v>10</v>
      </c>
      <c r="B38" t="s">
        <v>32</v>
      </c>
    </row>
    <row r="39" spans="1:8" hidden="1" x14ac:dyDescent="0.25"/>
    <row r="40" spans="1:8" hidden="1" x14ac:dyDescent="0.25"/>
    <row r="41" spans="1:8" x14ac:dyDescent="0.25">
      <c r="A41" s="1">
        <f>A34-A35-A36-A37-A38-A39</f>
        <v>219</v>
      </c>
      <c r="B41" t="s">
        <v>4</v>
      </c>
    </row>
    <row r="42" spans="1:8" x14ac:dyDescent="0.25">
      <c r="A42" s="14">
        <f>A41/12</f>
        <v>18.25</v>
      </c>
      <c r="B42" t="s">
        <v>5</v>
      </c>
      <c r="E42" s="4"/>
    </row>
    <row r="43" spans="1:8" x14ac:dyDescent="0.25">
      <c r="E43" s="4"/>
    </row>
    <row r="44" spans="1:8" x14ac:dyDescent="0.25">
      <c r="A44" s="10"/>
      <c r="B44" s="8"/>
    </row>
    <row r="45" spans="1:8" x14ac:dyDescent="0.25">
      <c r="A45" s="10"/>
      <c r="B45" s="8"/>
    </row>
    <row r="46" spans="1:8" x14ac:dyDescent="0.25">
      <c r="A46" s="10"/>
      <c r="B46" s="8"/>
    </row>
  </sheetData>
  <sheetProtection algorithmName="SHA-512" hashValue="H0rWcVCnyBVqNRbI/4uis6uzywAWaJB+x91Qcvh4v/uwhEqPFodzWiEoMxaH9VPw6+GPixlTguTB0dy6xWbFeQ==" saltValue="gtN6XWWmz+Hwhk0+gOtHhg==" spinCount="100000" sheet="1" objects="1" scenarios="1"/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D5454F1E64A34B94D23E2E6632F9E1" ma:contentTypeVersion="0" ma:contentTypeDescription="Een nieuw document maken." ma:contentTypeScope="" ma:versionID="fbdee4efd6c9019fa36a2830a4e9183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f88365f0987e56c3d79beba24fc2d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F01D64-A62A-4855-BEC9-B578A4777DE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C3CFE3E-AFE0-4AD3-9FE6-83E7AD1C33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17AFA5-AACA-4434-BB04-F495AB2654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salariskost vb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De Bisschop</dc:creator>
  <cp:lastModifiedBy>David De Bisschop</cp:lastModifiedBy>
  <cp:lastPrinted>2014-10-24T09:33:05Z</cp:lastPrinted>
  <dcterms:created xsi:type="dcterms:W3CDTF">2011-03-04T11:14:20Z</dcterms:created>
  <dcterms:modified xsi:type="dcterms:W3CDTF">2018-03-02T08:17:58Z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0x0101003DD5454F1E64A34B94D23E2E6632F9E1</vt:lpwstr>
  </property>
  <property fmtid="{D5CDD505-2E9C-101B-9397-08002B2CF9AE}" pid="3" name="IsMyDocuments">
    <vt:bool>true</vt:bool>
  </property>
</Properties>
</file>